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85\"/>
    </mc:Choice>
  </mc:AlternateContent>
  <xr:revisionPtr revIDLastSave="0" documentId="13_ncr:1_{DB0E14AD-E7E6-44F8-9E79-11B905EE99C6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 l="1"/>
  <c r="C44" i="1" s="1"/>
  <c r="C46" i="1" s="1"/>
  <c r="C41" i="1"/>
  <c r="C31" i="1"/>
</calcChain>
</file>

<file path=xl/sharedStrings.xml><?xml version="1.0" encoding="utf-8"?>
<sst xmlns="http://schemas.openxmlformats.org/spreadsheetml/2006/main" count="229" uniqueCount="134">
  <si>
    <t>СВОДКА ЗАТРАТ</t>
  </si>
  <si>
    <t>P_0685</t>
  </si>
  <si>
    <t>(идентификатор инвестиционного проекта)</t>
  </si>
  <si>
    <t>Реконструкция ПС 110 кВ Красноглинская-2 г.Самара (замена ячеек выключателей 6 кВ - 40 шт.)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</si>
  <si>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</si>
  <si>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</si>
  <si>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</si>
  <si>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</si>
  <si>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</si>
  <si>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</si>
  <si>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</si>
  <si>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</si>
  <si>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</si>
  <si>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</si>
  <si>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</si>
  <si>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</si>
  <si>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</si>
  <si>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</si>
  <si>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</si>
  <si>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</si>
  <si>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</si>
  <si>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</si>
  <si>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</si>
  <si>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</si>
  <si>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</si>
  <si>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</si>
  <si>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</si>
  <si>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</si>
  <si>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</si>
  <si>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</si>
  <si>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</si>
  <si>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</si>
  <si>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</si>
  <si>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</si>
  <si>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</si>
  <si>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</si>
  <si>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</si>
  <si>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</si>
  <si>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</si>
  <si>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</si>
  <si>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</si>
  <si>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</si>
  <si>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</si>
  <si>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</si>
  <si>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</si>
  <si>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</si>
  <si>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</si>
  <si>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</si>
  <si>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</si>
  <si>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</si>
  <si>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</si>
  <si>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</si>
  <si>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</si>
  <si>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</si>
  <si>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</si>
  <si>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</si>
  <si>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</si>
  <si>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</si>
  <si>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</si>
  <si>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</si>
  <si>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</si>
  <si>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</si>
  <si>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</si>
  <si>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</si>
  <si>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</si>
  <si>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</si>
  <si>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</si>
  <si>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</si>
  <si>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</si>
  <si>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</si>
  <si>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</si>
  <si>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</si>
  <si>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</si>
  <si>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</si>
  <si>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</si>
  <si>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</si>
  <si>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</si>
  <si>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</si>
  <si>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</si>
  <si>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</si>
  <si>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</si>
  <si>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</si>
  <si>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</si>
  <si>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</si>
  <si>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</si>
  <si>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</si>
  <si>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</si>
  <si>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</si>
  <si>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</si>
  <si>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</si>
  <si>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</si>
  <si>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</si>
  <si>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</si>
  <si>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</si>
  <si>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</si>
  <si>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</si>
  <si>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</si>
  <si>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</si>
  <si>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</si>
  <si>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</si>
  <si>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</si>
  <si>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</si>
  <si>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</si>
  <si>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</si>
  <si>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</si>
  <si>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</si>
  <si>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</si>
  <si>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</si>
  <si>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</si>
  <si>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</si>
  <si>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</si>
  <si>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</si>
  <si>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</si>
  <si>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</si>
  <si>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</si>
  <si>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</si>
  <si>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</si>
  <si>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</si>
  <si>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</si>
  <si>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</si>
  <si>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</si>
  <si>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</si>
  <si>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</si>
  <si>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</si>
  <si>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</si>
  <si>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</si>
  <si>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</si>
  <si>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</si>
  <si>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</si>
  <si>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</si>
  <si>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</si>
  <si>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</si>
  <si>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2028 год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</si>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</sst>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\ _₽_-;\-* #\ ##0.00\ _₽_-;_-* &quot;-&quot;??\ _₽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_-* #\ ##0.00_-;\-* #\ ##0.00_-;_-* &quot;-&quot;??_-;_-@_-"/>
    <numFmt numFmtId="169" formatCode="###\ ###\ ###\ ##0.00"/>
    <numFmt numFmtId="170" formatCode="#\ ##0.00000"/>
    <numFmt numFmtId="171" formatCode="_-* #,##0.00\ _₽_-;\-* #,##0.00\ _₽_-;_-* &quot;-&quot;??\ _₽_-;_-@_-"/>
    <numFmt numFmtId="172" formatCode="_-* #,##0.00000\ _₽_-;\-* #,##0.00000\ _₽_-;_-* &quot;-&quot;??\ _₽_-;_-@_-"/>
    <numFmt numFmtId="173" formatCode="_-* #,##0.00000\ _₽_-;\-* #,##0.00000\ _₽_-;_-* &quot;-&quot;?????\ _₽_-;_-@_-"/>
    <numFmt numFmtId="174" formatCode="_-* #,##0.0000\ _₽_-;\-* #,##0.0000\ _₽_-;_-* &quot;-&quot;??\ _₽_-;_-@_-"/>
    <numFmt numFmtId="175" formatCode="_-* #,##0.0_-;\-* #,##0.0_-;_-* &quot;-&quot;??_-;_-@_-"/>
    <numFmt numFmtId="176" formatCode="_-* #,##0.00\ _₽_-;\-* #,##0.00\ _₽_-;_-* &quot;-&quot;?????\ _₽_-;_-@_-"/>
    <numFmt numFmtId="177" formatCode="_-* #,##0.00000000_-;\-* #,##0.00000000_-;_-* &quot;-&quot;??_-;_-@_-"/>
    <numFmt numFmtId="178" formatCode="#,##0.00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9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0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1" applyFont="1" applyFill="1" applyBorder="1" applyAlignment="1">
      <alignment vertical="center" wrapText="1"/>
    </xf>
    <xf numFmtId="10" fontId="8" fillId="0" borderId="0" xfId="2" applyNumberFormat="1" applyFont="1" applyFill="1" applyAlignment="1">
      <alignment vertical="center"/>
    </xf>
    <xf numFmtId="0" fontId="8" fillId="0" borderId="0" xfId="3" applyFont="1" applyAlignment="1">
      <alignment horizontal="left"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3" fillId="0" borderId="0" xfId="3" applyFont="1" applyAlignment="1">
      <alignment horizontal="left" vertical="center"/>
    </xf>
    <xf numFmtId="4" fontId="13" fillId="0" borderId="1" xfId="3" applyNumberFormat="1" applyFont="1" applyBorder="1" applyAlignment="1">
      <alignment horizontal="center" vertical="center" wrapText="1"/>
    </xf>
    <xf numFmtId="171" fontId="13" fillId="0" borderId="1" xfId="3" applyNumberFormat="1" applyFont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3" fillId="2" borderId="0" xfId="4" applyNumberFormat="1" applyFont="1" applyFill="1" applyAlignment="1">
      <alignment horizontal="center" vertical="center"/>
    </xf>
    <xf numFmtId="172" fontId="8" fillId="0" borderId="0" xfId="4" applyNumberFormat="1" applyFont="1" applyAlignment="1">
      <alignment vertical="center"/>
    </xf>
    <xf numFmtId="173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64" fontId="13" fillId="2" borderId="0" xfId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vertical="center" wrapText="1"/>
    </xf>
    <xf numFmtId="176" fontId="15" fillId="0" borderId="0" xfId="4" applyNumberFormat="1" applyFont="1" applyAlignment="1">
      <alignment vertical="center"/>
    </xf>
    <xf numFmtId="0" fontId="13" fillId="2" borderId="0" xfId="3" applyFont="1" applyFill="1" applyAlignment="1">
      <alignment horizontal="right" vertical="center"/>
    </xf>
    <xf numFmtId="173" fontId="15" fillId="0" borderId="0" xfId="3" applyNumberFormat="1" applyFont="1" applyAlignment="1">
      <alignment horizontal="left" vertical="center"/>
    </xf>
    <xf numFmtId="173" fontId="15" fillId="0" borderId="0" xfId="4" applyNumberFormat="1" applyFont="1" applyAlignment="1">
      <alignment vertical="center"/>
    </xf>
    <xf numFmtId="4" fontId="8" fillId="0" borderId="0" xfId="4" applyNumberFormat="1" applyFont="1" applyAlignment="1">
      <alignment vertical="center"/>
    </xf>
    <xf numFmtId="177" fontId="13" fillId="2" borderId="0" xfId="1" applyNumberFormat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85" zoomScaleNormal="85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6" customWidth="1"/>
    <col min="9" max="9" width="17.5546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5" t="s">
        <v>0</v>
      </c>
      <c r="B12" s="85"/>
      <c r="C12" s="85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6" t="s">
        <v>1</v>
      </c>
      <c r="B16" s="86"/>
      <c r="C16" s="86"/>
    </row>
    <row r="17" spans="1:9" ht="16.2" customHeight="1">
      <c r="A17" s="87" t="s">
        <v>2</v>
      </c>
      <c r="B17" s="87"/>
      <c r="C17" s="87"/>
    </row>
    <row r="18" spans="1:9" ht="16.2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6.2" customHeight="1">
      <c r="A20" s="87" t="s">
        <v>4</v>
      </c>
      <c r="B20" s="87"/>
      <c r="C20" s="87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2" t="s">
        <v>132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8</v>
      </c>
      <c r="C26" s="61"/>
      <c r="D26" s="51"/>
      <c r="E26" s="51"/>
      <c r="F26" s="51"/>
      <c r="G26" s="52"/>
      <c r="H26" s="52" t="s">
        <v>9</v>
      </c>
      <c r="I26" s="52"/>
    </row>
    <row r="27" spans="1:9" ht="16.95" customHeight="1">
      <c r="A27" s="54" t="s">
        <v>10</v>
      </c>
      <c r="B27" s="53" t="s">
        <v>11</v>
      </c>
      <c r="C27" s="62">
        <v>0</v>
      </c>
      <c r="D27" s="63"/>
      <c r="E27" s="63"/>
      <c r="F27" s="63"/>
      <c r="G27" s="64" t="s">
        <v>12</v>
      </c>
      <c r="H27" s="64" t="s">
        <v>13</v>
      </c>
      <c r="I27" s="64" t="s">
        <v>14</v>
      </c>
    </row>
    <row r="28" spans="1:9" ht="16.95" customHeight="1">
      <c r="A28" s="54" t="s">
        <v>15</v>
      </c>
      <c r="B28" s="53" t="s">
        <v>16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95" customHeight="1">
      <c r="A29" s="54" t="s">
        <v>17</v>
      </c>
      <c r="B29" s="53" t="s">
        <v>18</v>
      </c>
      <c r="C29" s="55">
        <f>ССР!H61*1.2</f>
        <v>7901.4791888645996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95" customHeight="1">
      <c r="A30" s="50">
        <v>2</v>
      </c>
      <c r="B30" s="53" t="s">
        <v>19</v>
      </c>
      <c r="C30" s="55">
        <f>C27+C28+C29</f>
        <v>7901.4791888645996</v>
      </c>
      <c r="D30" s="68"/>
      <c r="E30" s="69"/>
      <c r="F30" s="70"/>
      <c r="G30" s="65">
        <v>2021</v>
      </c>
      <c r="H30" s="66">
        <v>104.9354</v>
      </c>
      <c r="I30" s="67"/>
    </row>
    <row r="31" spans="1:9" ht="16.95" customHeight="1">
      <c r="A31" s="54" t="s">
        <v>20</v>
      </c>
      <c r="B31" s="53" t="s">
        <v>21</v>
      </c>
      <c r="C31" s="55">
        <f>C30-ROUND(C30/1.2,5)</f>
        <v>1316.9131988645995</v>
      </c>
      <c r="D31" s="63"/>
      <c r="E31" s="69"/>
      <c r="F31" s="63"/>
      <c r="G31" s="65">
        <v>2022</v>
      </c>
      <c r="H31" s="66">
        <v>114.63142733059361</v>
      </c>
      <c r="I31" s="71"/>
    </row>
    <row r="32" spans="1:9" ht="15.6">
      <c r="A32" s="50">
        <v>3</v>
      </c>
      <c r="B32" s="53" t="s">
        <v>22</v>
      </c>
      <c r="C32" s="72">
        <f>C30*I39</f>
        <v>9570.8592755457666</v>
      </c>
      <c r="D32" s="63"/>
      <c r="E32" s="73"/>
      <c r="F32" s="56"/>
      <c r="G32" s="74">
        <v>2023</v>
      </c>
      <c r="H32" s="66">
        <v>109.09646626082731</v>
      </c>
      <c r="I32" s="71"/>
    </row>
    <row r="33" spans="1:9" ht="15.6">
      <c r="A33" s="50"/>
      <c r="B33" s="53" t="s">
        <v>23</v>
      </c>
      <c r="C33" s="55">
        <v>0.89</v>
      </c>
      <c r="D33" s="63"/>
      <c r="E33" s="73"/>
      <c r="F33" s="56"/>
      <c r="G33" s="74"/>
      <c r="H33" s="66"/>
      <c r="I33" s="71"/>
    </row>
    <row r="34" spans="1:9" ht="15.6">
      <c r="A34" s="50"/>
      <c r="B34" s="53" t="s">
        <v>24</v>
      </c>
      <c r="C34" s="72">
        <f>C32*C33</f>
        <v>8518.0647552357332</v>
      </c>
      <c r="D34" s="63"/>
      <c r="E34" s="73"/>
      <c r="F34" s="56"/>
      <c r="G34" s="74"/>
      <c r="H34" s="66"/>
      <c r="I34" s="71"/>
    </row>
    <row r="35" spans="1:9" ht="15.6">
      <c r="A35" s="82" t="s">
        <v>133</v>
      </c>
      <c r="B35" s="83"/>
      <c r="C35" s="84"/>
      <c r="D35" s="51"/>
      <c r="E35" s="75"/>
      <c r="F35" s="57"/>
      <c r="G35" s="65">
        <v>2024</v>
      </c>
      <c r="H35" s="66">
        <v>109.11350326220534</v>
      </c>
      <c r="I35" s="71"/>
    </row>
    <row r="36" spans="1:9" ht="15.6">
      <c r="A36" s="50">
        <v>1</v>
      </c>
      <c r="B36" s="53" t="s">
        <v>8</v>
      </c>
      <c r="C36" s="61"/>
      <c r="D36" s="51"/>
      <c r="E36" s="76"/>
      <c r="F36" s="77"/>
      <c r="G36" s="65">
        <v>2025</v>
      </c>
      <c r="H36" s="66">
        <v>107.81631706396419</v>
      </c>
      <c r="I36" s="78">
        <f>(H36+100)/200</f>
        <v>1.039081585319821</v>
      </c>
    </row>
    <row r="37" spans="1:9" ht="15.6">
      <c r="A37" s="54" t="s">
        <v>10</v>
      </c>
      <c r="B37" s="53" t="s">
        <v>11</v>
      </c>
      <c r="C37" s="58">
        <f>ССР!D70+ССР!E70</f>
        <v>10134.9017407384</v>
      </c>
      <c r="D37" s="63"/>
      <c r="E37" s="76"/>
      <c r="F37" s="63"/>
      <c r="G37" s="65">
        <v>2026</v>
      </c>
      <c r="H37" s="66">
        <v>105.26289686896166</v>
      </c>
      <c r="I37" s="78">
        <f>(H37+100)/200*H36/100</f>
        <v>1.1065344785145874</v>
      </c>
    </row>
    <row r="38" spans="1:9" ht="15.6">
      <c r="A38" s="54" t="s">
        <v>15</v>
      </c>
      <c r="B38" s="53" t="s">
        <v>16</v>
      </c>
      <c r="C38" s="58">
        <f>ССР!F70</f>
        <v>149969.25193390201</v>
      </c>
      <c r="D38" s="63"/>
      <c r="E38" s="76"/>
      <c r="F38" s="63"/>
      <c r="G38" s="65">
        <v>2027</v>
      </c>
      <c r="H38" s="66">
        <v>104.42089798933949</v>
      </c>
      <c r="I38" s="78">
        <f>(H38+100)/200*H37/100*H36/100</f>
        <v>1.1599922999352297</v>
      </c>
    </row>
    <row r="39" spans="1:9" ht="15.6">
      <c r="A39" s="54" t="s">
        <v>17</v>
      </c>
      <c r="B39" s="53" t="s">
        <v>18</v>
      </c>
      <c r="C39" s="58">
        <f>ССР!G70-C29</f>
        <v>8258.7420811013999</v>
      </c>
      <c r="D39" s="63"/>
      <c r="E39" s="76"/>
      <c r="F39" s="63"/>
      <c r="G39" s="65">
        <v>2028</v>
      </c>
      <c r="H39" s="66">
        <v>104.42089798933949</v>
      </c>
      <c r="I39" s="78">
        <f>(H39+100)/200*H38/100*H37/100*H36/100</f>
        <v>1.2112743761995592</v>
      </c>
    </row>
    <row r="40" spans="1:9" ht="15.6">
      <c r="A40" s="50">
        <v>2</v>
      </c>
      <c r="B40" s="53" t="s">
        <v>19</v>
      </c>
      <c r="C40" s="58">
        <f>C37+C38+C39</f>
        <v>168362.8957557418</v>
      </c>
      <c r="D40" s="68"/>
      <c r="E40" s="73"/>
      <c r="F40" s="56"/>
      <c r="G40" s="65">
        <v>2029</v>
      </c>
      <c r="H40" s="66">
        <v>104.42089798933949</v>
      </c>
      <c r="I40" s="78">
        <f>(H40+100)/200*H39/100*H38/100*H37/100*H36/100</f>
        <v>1.26482358074235</v>
      </c>
    </row>
    <row r="41" spans="1:9" ht="15.6">
      <c r="A41" s="54" t="s">
        <v>20</v>
      </c>
      <c r="B41" s="53" t="s">
        <v>21</v>
      </c>
      <c r="C41" s="55">
        <f>C40-ROUND(C40/1.2,5)</f>
        <v>28060.482625741803</v>
      </c>
      <c r="D41" s="63"/>
      <c r="E41" s="76"/>
      <c r="F41" s="63"/>
      <c r="G41" s="51"/>
      <c r="H41" s="51"/>
      <c r="I41" s="51"/>
    </row>
    <row r="42" spans="1:9" ht="15.6">
      <c r="A42" s="50">
        <v>3</v>
      </c>
      <c r="B42" s="53" t="s">
        <v>22</v>
      </c>
      <c r="C42" s="79">
        <f>C40*I40</f>
        <v>212949.36067392834</v>
      </c>
      <c r="D42" s="63"/>
      <c r="E42" s="73"/>
      <c r="F42" s="56"/>
      <c r="G42" s="51"/>
      <c r="H42" s="51"/>
      <c r="I42" s="51"/>
    </row>
    <row r="43" spans="1:9" ht="15.6">
      <c r="A43" s="50"/>
      <c r="B43" s="53" t="s">
        <v>23</v>
      </c>
      <c r="C43" s="55">
        <f>C33</f>
        <v>0.89</v>
      </c>
      <c r="D43" s="63"/>
      <c r="E43" s="73"/>
      <c r="F43" s="56"/>
      <c r="G43" s="51"/>
      <c r="H43" s="51"/>
      <c r="I43" s="51"/>
    </row>
    <row r="44" spans="1:9" ht="15.6">
      <c r="A44" s="50"/>
      <c r="B44" s="53" t="s">
        <v>24</v>
      </c>
      <c r="C44" s="72">
        <f>C42*C43</f>
        <v>189524.93099979623</v>
      </c>
      <c r="D44" s="63"/>
      <c r="E44" s="73"/>
      <c r="F44" s="56"/>
      <c r="G44" s="51"/>
      <c r="H44" s="51"/>
      <c r="I44" s="51"/>
    </row>
    <row r="45" spans="1:9" ht="15.6">
      <c r="A45" s="50"/>
      <c r="B45" s="53"/>
      <c r="C45" s="58"/>
      <c r="D45" s="63"/>
      <c r="E45" s="59"/>
      <c r="F45" s="63"/>
      <c r="G45" s="51"/>
      <c r="H45" s="51"/>
      <c r="I45" s="51"/>
    </row>
    <row r="46" spans="1:9" ht="15.6">
      <c r="A46" s="50"/>
      <c r="B46" s="53" t="s">
        <v>25</v>
      </c>
      <c r="C46" s="103">
        <f>C34+C44</f>
        <v>198042.99575503197</v>
      </c>
      <c r="D46" s="63"/>
      <c r="E46" s="73"/>
      <c r="F46" s="56"/>
      <c r="G46" s="51"/>
      <c r="H46" s="51"/>
      <c r="I46" s="80"/>
    </row>
    <row r="47" spans="1:9" ht="15.6">
      <c r="A47" s="52"/>
      <c r="B47" s="52"/>
      <c r="C47" s="52"/>
      <c r="D47" s="80"/>
      <c r="E47" s="51"/>
      <c r="F47" s="77"/>
      <c r="G47" s="51"/>
      <c r="H47" s="51"/>
      <c r="I47" s="51"/>
    </row>
    <row r="48" spans="1:9" ht="15.6">
      <c r="A48" s="60" t="s">
        <v>26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>
      <selection activeCell="B8" sqref="B8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5441.1333548826997</v>
      </c>
      <c r="E25" s="41">
        <v>2355.4545007454999</v>
      </c>
      <c r="F25" s="41">
        <v>121334.34622484</v>
      </c>
      <c r="G25" s="41">
        <v>0</v>
      </c>
      <c r="H25" s="41">
        <v>129130.93408047</v>
      </c>
    </row>
    <row r="26" spans="1:8" ht="16.95" customHeight="1">
      <c r="A26" s="2"/>
      <c r="B26" s="33"/>
      <c r="C26" s="33" t="s">
        <v>42</v>
      </c>
      <c r="D26" s="41">
        <v>5441.1333548826997</v>
      </c>
      <c r="E26" s="41">
        <v>2355.4545007454999</v>
      </c>
      <c r="F26" s="41">
        <v>121334.34622484</v>
      </c>
      <c r="G26" s="41">
        <v>0</v>
      </c>
      <c r="H26" s="41">
        <v>129130.93408047</v>
      </c>
    </row>
    <row r="27" spans="1:8" ht="16.95" customHeight="1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53</v>
      </c>
      <c r="D42" s="41">
        <v>5441.1333548826997</v>
      </c>
      <c r="E42" s="41">
        <v>2355.4545007454999</v>
      </c>
      <c r="F42" s="41">
        <v>121334.34622484</v>
      </c>
      <c r="G42" s="41">
        <v>0</v>
      </c>
      <c r="H42" s="41">
        <v>129130.93408047</v>
      </c>
    </row>
    <row r="43" spans="1:8" ht="16.95" customHeight="1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136.34200412696001</v>
      </c>
      <c r="E44" s="41">
        <v>58.551780913419002</v>
      </c>
      <c r="F44" s="41">
        <v>0</v>
      </c>
      <c r="G44" s="41">
        <v>0</v>
      </c>
      <c r="H44" s="41">
        <v>194.89378504038001</v>
      </c>
    </row>
    <row r="45" spans="1:8" ht="16.95" customHeight="1">
      <c r="A45" s="2"/>
      <c r="B45" s="33"/>
      <c r="C45" s="33" t="s">
        <v>57</v>
      </c>
      <c r="D45" s="41">
        <v>136.34200412696001</v>
      </c>
      <c r="E45" s="41">
        <v>58.551780913419002</v>
      </c>
      <c r="F45" s="41">
        <v>0</v>
      </c>
      <c r="G45" s="41">
        <v>0</v>
      </c>
      <c r="H45" s="41">
        <v>194.89378504038001</v>
      </c>
    </row>
    <row r="46" spans="1:8" ht="16.95" customHeight="1">
      <c r="A46" s="2"/>
      <c r="B46" s="33"/>
      <c r="C46" s="33" t="s">
        <v>58</v>
      </c>
      <c r="D46" s="41">
        <v>5577.4753590096998</v>
      </c>
      <c r="E46" s="41">
        <v>2414.0062816589002</v>
      </c>
      <c r="F46" s="41">
        <v>121334.34622484</v>
      </c>
      <c r="G46" s="41">
        <v>0</v>
      </c>
      <c r="H46" s="41">
        <v>129325.82786551</v>
      </c>
    </row>
    <row r="47" spans="1:8" ht="16.95" customHeight="1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5470.4092453393996</v>
      </c>
      <c r="H48" s="41">
        <v>5470.4092453393996</v>
      </c>
    </row>
    <row r="49" spans="1:8" ht="31.2">
      <c r="A49" s="2">
        <v>4</v>
      </c>
      <c r="B49" s="2" t="s">
        <v>61</v>
      </c>
      <c r="C49" s="48" t="s">
        <v>62</v>
      </c>
      <c r="D49" s="41">
        <v>145.54299827049999</v>
      </c>
      <c r="E49" s="41">
        <v>62.734050978662999</v>
      </c>
      <c r="F49" s="41">
        <v>0</v>
      </c>
      <c r="G49" s="41">
        <v>0</v>
      </c>
      <c r="H49" s="41">
        <v>208.27704924916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178.16470477940001</v>
      </c>
      <c r="H50" s="41">
        <v>178.16470477940001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615.63015360394002</v>
      </c>
      <c r="H51" s="41">
        <v>615.63015360394002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225.84258352318</v>
      </c>
      <c r="H52" s="41">
        <v>225.84258352318</v>
      </c>
    </row>
    <row r="53" spans="1:8" ht="16.95" customHeight="1">
      <c r="A53" s="2"/>
      <c r="B53" s="33"/>
      <c r="C53" s="33" t="s">
        <v>67</v>
      </c>
      <c r="D53" s="41">
        <v>145.54299827049999</v>
      </c>
      <c r="E53" s="41">
        <v>62.734050978662999</v>
      </c>
      <c r="F53" s="41">
        <v>0</v>
      </c>
      <c r="G53" s="41">
        <v>6490.0466872460001</v>
      </c>
      <c r="H53" s="41">
        <v>6698.3237364951001</v>
      </c>
    </row>
    <row r="54" spans="1:8" ht="16.95" customHeight="1">
      <c r="A54" s="2"/>
      <c r="B54" s="33"/>
      <c r="C54" s="33" t="s">
        <v>68</v>
      </c>
      <c r="D54" s="41">
        <v>5723.0183572801998</v>
      </c>
      <c r="E54" s="41">
        <v>2476.7403326376002</v>
      </c>
      <c r="F54" s="41">
        <v>121334.34622484</v>
      </c>
      <c r="G54" s="41">
        <v>6490.0466872460001</v>
      </c>
      <c r="H54" s="41">
        <v>136024.151602</v>
      </c>
    </row>
    <row r="55" spans="1:8" ht="16.9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71</v>
      </c>
      <c r="D58" s="41">
        <v>5723.0183572801998</v>
      </c>
      <c r="E58" s="41">
        <v>2476.7403326376002</v>
      </c>
      <c r="F58" s="41">
        <v>121334.34622484</v>
      </c>
      <c r="G58" s="41">
        <v>6490.0466872460001</v>
      </c>
      <c r="H58" s="41">
        <v>136024.151602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6584.5659907204999</v>
      </c>
      <c r="H60" s="41">
        <v>6584.5659907204999</v>
      </c>
    </row>
    <row r="61" spans="1:8" ht="16.95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6584.5659907204999</v>
      </c>
      <c r="H61" s="41">
        <v>6584.5659907204999</v>
      </c>
    </row>
    <row r="62" spans="1:8" ht="16.95" customHeight="1">
      <c r="A62" s="2"/>
      <c r="B62" s="33"/>
      <c r="C62" s="33" t="s">
        <v>76</v>
      </c>
      <c r="D62" s="41">
        <v>5723.0183572801998</v>
      </c>
      <c r="E62" s="41">
        <v>2476.7403326376002</v>
      </c>
      <c r="F62" s="41">
        <v>121334.34622484</v>
      </c>
      <c r="G62" s="41">
        <v>13074.612677966001</v>
      </c>
      <c r="H62" s="41">
        <v>142608.71759272</v>
      </c>
    </row>
    <row r="63" spans="1:8" ht="16.95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78</v>
      </c>
      <c r="C64" s="48" t="s">
        <v>79</v>
      </c>
      <c r="D64" s="41">
        <f>D62*3%</f>
        <v>171.690550718406</v>
      </c>
      <c r="E64" s="41">
        <f>E62*3%</f>
        <v>74.302209979127994</v>
      </c>
      <c r="F64" s="41">
        <f>F62*3%</f>
        <v>3640.0303867451998</v>
      </c>
      <c r="G64" s="41">
        <f>G62*3%</f>
        <v>392.23838033897999</v>
      </c>
      <c r="H64" s="41">
        <f>SUM(D64:G64)</f>
        <v>4278.2615277817104</v>
      </c>
    </row>
    <row r="65" spans="1:8" ht="16.95" customHeight="1">
      <c r="A65" s="2"/>
      <c r="B65" s="33"/>
      <c r="C65" s="33" t="s">
        <v>80</v>
      </c>
      <c r="D65" s="41">
        <f>D64</f>
        <v>171.690550718406</v>
      </c>
      <c r="E65" s="41">
        <f>E64</f>
        <v>74.302209979127994</v>
      </c>
      <c r="F65" s="41">
        <f>F64</f>
        <v>3640.0303867451998</v>
      </c>
      <c r="G65" s="41">
        <f>G64</f>
        <v>392.23838033897999</v>
      </c>
      <c r="H65" s="41">
        <f>SUM(D65:G65)</f>
        <v>4278.2615277817104</v>
      </c>
    </row>
    <row r="66" spans="1:8" ht="16.95" customHeight="1">
      <c r="A66" s="2"/>
      <c r="B66" s="33"/>
      <c r="C66" s="33" t="s">
        <v>81</v>
      </c>
      <c r="D66" s="41">
        <f>D65+D62</f>
        <v>5894.7089079986099</v>
      </c>
      <c r="E66" s="41">
        <f>E65+E62</f>
        <v>2551.0425426167299</v>
      </c>
      <c r="F66" s="41">
        <f>F65+F62</f>
        <v>124974.376611585</v>
      </c>
      <c r="G66" s="41">
        <f>G65+G62</f>
        <v>13466.851058304999</v>
      </c>
      <c r="H66" s="41">
        <f>SUM(D66:G66)</f>
        <v>146886.979120506</v>
      </c>
    </row>
    <row r="67" spans="1:8" ht="16.95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83</v>
      </c>
      <c r="C68" s="48" t="s">
        <v>84</v>
      </c>
      <c r="D68" s="41">
        <f>D66*20%</f>
        <v>1178.9417815997199</v>
      </c>
      <c r="E68" s="41">
        <f>E66*20%</f>
        <v>510.20850852334598</v>
      </c>
      <c r="F68" s="41">
        <f>F66*20%</f>
        <v>24994.875322316999</v>
      </c>
      <c r="G68" s="41">
        <f>G66*20%</f>
        <v>2693.3702116610002</v>
      </c>
      <c r="H68" s="41">
        <f>SUM(D68:G68)</f>
        <v>29377.395824101099</v>
      </c>
    </row>
    <row r="69" spans="1:8" ht="16.95" customHeight="1">
      <c r="A69" s="2"/>
      <c r="B69" s="33"/>
      <c r="C69" s="33" t="s">
        <v>85</v>
      </c>
      <c r="D69" s="41">
        <f>D68</f>
        <v>1178.9417815997199</v>
      </c>
      <c r="E69" s="41">
        <f>E68</f>
        <v>510.20850852334598</v>
      </c>
      <c r="F69" s="41">
        <f>F68</f>
        <v>24994.875322316999</v>
      </c>
      <c r="G69" s="41">
        <f>G68</f>
        <v>2693.3702116610002</v>
      </c>
      <c r="H69" s="41">
        <f>SUM(D69:G69)</f>
        <v>29377.395824101099</v>
      </c>
    </row>
    <row r="70" spans="1:8" ht="16.95" customHeight="1">
      <c r="A70" s="2"/>
      <c r="B70" s="33"/>
      <c r="C70" s="33" t="s">
        <v>86</v>
      </c>
      <c r="D70" s="41">
        <f>D69+D66</f>
        <v>7073.6506895983302</v>
      </c>
      <c r="E70" s="41">
        <f>E69+E66</f>
        <v>3061.2510511400701</v>
      </c>
      <c r="F70" s="41">
        <f>F69+F66</f>
        <v>149969.25193390201</v>
      </c>
      <c r="G70" s="41">
        <f>G69+G66</f>
        <v>16160.221269965999</v>
      </c>
      <c r="H70" s="41">
        <f>SUM(D70:G70)</f>
        <v>176264.374944607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5441.1333548826997</v>
      </c>
      <c r="E13" s="32">
        <v>2355.4545007454999</v>
      </c>
      <c r="F13" s="32">
        <v>121334.34622484</v>
      </c>
      <c r="G13" s="32">
        <v>0</v>
      </c>
      <c r="H13" s="32">
        <v>129130.93408047</v>
      </c>
      <c r="J13" s="20"/>
    </row>
    <row r="14" spans="1:14" ht="16.95" customHeight="1">
      <c r="A14" s="2"/>
      <c r="B14" s="33"/>
      <c r="C14" s="33" t="s">
        <v>95</v>
      </c>
      <c r="D14" s="32">
        <v>5441.1333548826997</v>
      </c>
      <c r="E14" s="32">
        <v>2355.4545007454999</v>
      </c>
      <c r="F14" s="32">
        <v>121334.34622484</v>
      </c>
      <c r="G14" s="32">
        <v>0</v>
      </c>
      <c r="H14" s="32">
        <v>129130.93408047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5470.4092453393996</v>
      </c>
      <c r="H13" s="32">
        <v>5470.4092453393996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5470.4092453393996</v>
      </c>
      <c r="H14" s="32">
        <v>5470.4092453393996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92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6584.5659907204999</v>
      </c>
      <c r="H13" s="32">
        <v>6584.5659907204999</v>
      </c>
      <c r="J13" s="20"/>
    </row>
    <row r="14" spans="1:14" ht="16.95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6584.5659907204999</v>
      </c>
      <c r="H14" s="32">
        <v>6584.5659907204999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topLeftCell="A9" zoomScale="75" zoomScaleNormal="75" workbookViewId="0">
      <selection activeCell="H3" sqref="H3:H32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7" t="s">
        <v>91</v>
      </c>
      <c r="B3" s="98"/>
      <c r="C3" s="11"/>
      <c r="D3" s="12">
        <v>134601.34332581001</v>
      </c>
      <c r="E3" s="13"/>
      <c r="F3" s="13"/>
      <c r="G3" s="13"/>
      <c r="H3" s="14"/>
    </row>
    <row r="4" spans="1:8">
      <c r="A4" s="94" t="s">
        <v>40</v>
      </c>
      <c r="B4" s="15" t="s">
        <v>110</v>
      </c>
      <c r="C4" s="11"/>
      <c r="D4" s="12">
        <v>5441.1333548826997</v>
      </c>
      <c r="E4" s="13"/>
      <c r="F4" s="13"/>
      <c r="G4" s="13"/>
      <c r="H4" s="14"/>
    </row>
    <row r="5" spans="1:8">
      <c r="A5" s="94"/>
      <c r="B5" s="15" t="s">
        <v>111</v>
      </c>
      <c r="C5" s="10"/>
      <c r="D5" s="12">
        <v>2355.4545007454999</v>
      </c>
      <c r="E5" s="13"/>
      <c r="F5" s="13"/>
      <c r="G5" s="13"/>
      <c r="H5" s="16"/>
    </row>
    <row r="6" spans="1:8">
      <c r="A6" s="95"/>
      <c r="B6" s="15" t="s">
        <v>112</v>
      </c>
      <c r="C6" s="10"/>
      <c r="D6" s="12">
        <v>121334.34622484</v>
      </c>
      <c r="E6" s="13"/>
      <c r="F6" s="13"/>
      <c r="G6" s="13"/>
      <c r="H6" s="16"/>
    </row>
    <row r="7" spans="1:8">
      <c r="A7" s="95"/>
      <c r="B7" s="15" t="s">
        <v>113</v>
      </c>
      <c r="C7" s="10"/>
      <c r="D7" s="12">
        <v>0</v>
      </c>
      <c r="E7" s="13"/>
      <c r="F7" s="13"/>
      <c r="G7" s="13"/>
      <c r="H7" s="16"/>
    </row>
    <row r="8" spans="1:8">
      <c r="A8" s="99" t="s">
        <v>94</v>
      </c>
      <c r="B8" s="100"/>
      <c r="C8" s="94" t="s">
        <v>114</v>
      </c>
      <c r="D8" s="17">
        <v>129130.93408047</v>
      </c>
      <c r="E8" s="13">
        <v>80</v>
      </c>
      <c r="F8" s="13" t="s">
        <v>115</v>
      </c>
      <c r="G8" s="17">
        <v>1614.1366760059</v>
      </c>
      <c r="H8" s="16"/>
    </row>
    <row r="9" spans="1:8">
      <c r="A9" s="96">
        <v>1</v>
      </c>
      <c r="B9" s="15" t="s">
        <v>110</v>
      </c>
      <c r="C9" s="94"/>
      <c r="D9" s="17">
        <v>5441.1333548826997</v>
      </c>
      <c r="E9" s="13"/>
      <c r="F9" s="13"/>
      <c r="G9" s="13"/>
      <c r="H9" s="95" t="s">
        <v>116</v>
      </c>
    </row>
    <row r="10" spans="1:8">
      <c r="A10" s="94"/>
      <c r="B10" s="15" t="s">
        <v>111</v>
      </c>
      <c r="C10" s="94"/>
      <c r="D10" s="17">
        <v>2355.4545007454999</v>
      </c>
      <c r="E10" s="13"/>
      <c r="F10" s="13"/>
      <c r="G10" s="13"/>
      <c r="H10" s="95"/>
    </row>
    <row r="11" spans="1:8">
      <c r="A11" s="94"/>
      <c r="B11" s="15" t="s">
        <v>112</v>
      </c>
      <c r="C11" s="94"/>
      <c r="D11" s="17">
        <v>121334.34622484</v>
      </c>
      <c r="E11" s="13"/>
      <c r="F11" s="13"/>
      <c r="G11" s="13"/>
      <c r="H11" s="95"/>
    </row>
    <row r="12" spans="1:8">
      <c r="A12" s="94"/>
      <c r="B12" s="15" t="s">
        <v>113</v>
      </c>
      <c r="C12" s="94"/>
      <c r="D12" s="17">
        <v>0</v>
      </c>
      <c r="E12" s="13"/>
      <c r="F12" s="13"/>
      <c r="G12" s="13"/>
      <c r="H12" s="95"/>
    </row>
    <row r="13" spans="1:8">
      <c r="A13" s="94" t="s">
        <v>60</v>
      </c>
      <c r="B13" s="15" t="s">
        <v>110</v>
      </c>
      <c r="C13" s="10"/>
      <c r="D13" s="12">
        <v>5441.1333548826997</v>
      </c>
      <c r="E13" s="13"/>
      <c r="F13" s="13"/>
      <c r="G13" s="13"/>
      <c r="H13" s="16"/>
    </row>
    <row r="14" spans="1:8">
      <c r="A14" s="94"/>
      <c r="B14" s="15" t="s">
        <v>111</v>
      </c>
      <c r="C14" s="10"/>
      <c r="D14" s="12">
        <v>2355.4545007454999</v>
      </c>
      <c r="E14" s="13"/>
      <c r="F14" s="13"/>
      <c r="G14" s="13"/>
      <c r="H14" s="16"/>
    </row>
    <row r="15" spans="1:8">
      <c r="A15" s="94"/>
      <c r="B15" s="15" t="s">
        <v>112</v>
      </c>
      <c r="C15" s="10"/>
      <c r="D15" s="12">
        <v>121334.34622484</v>
      </c>
      <c r="E15" s="13"/>
      <c r="F15" s="13"/>
      <c r="G15" s="13"/>
      <c r="H15" s="16"/>
    </row>
    <row r="16" spans="1:8">
      <c r="A16" s="94"/>
      <c r="B16" s="15" t="s">
        <v>113</v>
      </c>
      <c r="C16" s="10"/>
      <c r="D16" s="12">
        <v>5470.4092453393996</v>
      </c>
      <c r="E16" s="13"/>
      <c r="F16" s="13"/>
      <c r="G16" s="13"/>
      <c r="H16" s="16"/>
    </row>
    <row r="17" spans="1:8">
      <c r="A17" s="99" t="s">
        <v>98</v>
      </c>
      <c r="B17" s="100"/>
      <c r="C17" s="94" t="s">
        <v>114</v>
      </c>
      <c r="D17" s="17">
        <v>5470.4092453393996</v>
      </c>
      <c r="E17" s="13">
        <v>80</v>
      </c>
      <c r="F17" s="13" t="s">
        <v>115</v>
      </c>
      <c r="G17" s="17">
        <v>68.380115566743001</v>
      </c>
      <c r="H17" s="16"/>
    </row>
    <row r="18" spans="1:8">
      <c r="A18" s="96">
        <v>1</v>
      </c>
      <c r="B18" s="15" t="s">
        <v>110</v>
      </c>
      <c r="C18" s="94"/>
      <c r="D18" s="17">
        <v>0</v>
      </c>
      <c r="E18" s="13"/>
      <c r="F18" s="13"/>
      <c r="G18" s="13"/>
      <c r="H18" s="95" t="s">
        <v>116</v>
      </c>
    </row>
    <row r="19" spans="1:8">
      <c r="A19" s="94"/>
      <c r="B19" s="15" t="s">
        <v>111</v>
      </c>
      <c r="C19" s="94"/>
      <c r="D19" s="17">
        <v>0</v>
      </c>
      <c r="E19" s="13"/>
      <c r="F19" s="13"/>
      <c r="G19" s="13"/>
      <c r="H19" s="95"/>
    </row>
    <row r="20" spans="1:8">
      <c r="A20" s="94"/>
      <c r="B20" s="15" t="s">
        <v>112</v>
      </c>
      <c r="C20" s="94"/>
      <c r="D20" s="17">
        <v>0</v>
      </c>
      <c r="E20" s="13"/>
      <c r="F20" s="13"/>
      <c r="G20" s="13"/>
      <c r="H20" s="95"/>
    </row>
    <row r="21" spans="1:8">
      <c r="A21" s="94"/>
      <c r="B21" s="15" t="s">
        <v>113</v>
      </c>
      <c r="C21" s="94"/>
      <c r="D21" s="17">
        <v>5470.4092453393996</v>
      </c>
      <c r="E21" s="13"/>
      <c r="F21" s="13"/>
      <c r="G21" s="13"/>
      <c r="H21" s="95"/>
    </row>
    <row r="22" spans="1:8" ht="24.6">
      <c r="A22" s="101" t="s">
        <v>100</v>
      </c>
      <c r="B22" s="98"/>
      <c r="C22" s="10"/>
      <c r="D22" s="12">
        <v>6584.5659907204999</v>
      </c>
      <c r="E22" s="13"/>
      <c r="F22" s="13"/>
      <c r="G22" s="13"/>
      <c r="H22" s="16"/>
    </row>
    <row r="23" spans="1:8">
      <c r="A23" s="94" t="s">
        <v>73</v>
      </c>
      <c r="B23" s="15" t="s">
        <v>110</v>
      </c>
      <c r="C23" s="10"/>
      <c r="D23" s="12">
        <v>0</v>
      </c>
      <c r="E23" s="13"/>
      <c r="F23" s="13"/>
      <c r="G23" s="13"/>
      <c r="H23" s="16"/>
    </row>
    <row r="24" spans="1:8">
      <c r="A24" s="94"/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113</v>
      </c>
      <c r="C26" s="10"/>
      <c r="D26" s="12">
        <v>6584.5659907204999</v>
      </c>
      <c r="E26" s="13"/>
      <c r="F26" s="13"/>
      <c r="G26" s="13"/>
      <c r="H26" s="16"/>
    </row>
    <row r="27" spans="1:8">
      <c r="A27" s="99" t="s">
        <v>100</v>
      </c>
      <c r="B27" s="100"/>
      <c r="C27" s="94" t="s">
        <v>114</v>
      </c>
      <c r="D27" s="17">
        <v>6584.5659907204999</v>
      </c>
      <c r="E27" s="13">
        <v>80</v>
      </c>
      <c r="F27" s="13" t="s">
        <v>115</v>
      </c>
      <c r="G27" s="17">
        <v>82.307074884005999</v>
      </c>
      <c r="H27" s="16"/>
    </row>
    <row r="28" spans="1:8">
      <c r="A28" s="96">
        <v>1</v>
      </c>
      <c r="B28" s="15" t="s">
        <v>110</v>
      </c>
      <c r="C28" s="94"/>
      <c r="D28" s="17">
        <v>0</v>
      </c>
      <c r="E28" s="13"/>
      <c r="F28" s="13"/>
      <c r="G28" s="13"/>
      <c r="H28" s="95" t="s">
        <v>116</v>
      </c>
    </row>
    <row r="29" spans="1:8">
      <c r="A29" s="94"/>
      <c r="B29" s="15" t="s">
        <v>111</v>
      </c>
      <c r="C29" s="94"/>
      <c r="D29" s="17">
        <v>0</v>
      </c>
      <c r="E29" s="13"/>
      <c r="F29" s="13"/>
      <c r="G29" s="13"/>
      <c r="H29" s="95"/>
    </row>
    <row r="30" spans="1:8">
      <c r="A30" s="94"/>
      <c r="B30" s="15" t="s">
        <v>112</v>
      </c>
      <c r="C30" s="94"/>
      <c r="D30" s="17">
        <v>0</v>
      </c>
      <c r="E30" s="13"/>
      <c r="F30" s="13"/>
      <c r="G30" s="13"/>
      <c r="H30" s="95"/>
    </row>
    <row r="31" spans="1:8">
      <c r="A31" s="94"/>
      <c r="B31" s="15" t="s">
        <v>113</v>
      </c>
      <c r="C31" s="94"/>
      <c r="D31" s="17">
        <v>6584.5659907204999</v>
      </c>
      <c r="E31" s="13"/>
      <c r="F31" s="13"/>
      <c r="G31" s="13"/>
      <c r="H31" s="95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3" t="s">
        <v>117</v>
      </c>
      <c r="B34" s="93"/>
      <c r="C34" s="93"/>
      <c r="D34" s="93"/>
      <c r="E34" s="93"/>
      <c r="F34" s="93"/>
      <c r="G34" s="93"/>
      <c r="H34" s="93"/>
    </row>
    <row r="35" spans="1:8">
      <c r="A35" s="93" t="s">
        <v>118</v>
      </c>
      <c r="B35" s="93"/>
      <c r="C35" s="93"/>
      <c r="D35" s="93"/>
      <c r="E35" s="93"/>
      <c r="F35" s="93"/>
      <c r="G35" s="93"/>
      <c r="H35" s="93"/>
    </row>
  </sheetData>
  <mergeCells count="19">
    <mergeCell ref="A3:B3"/>
    <mergeCell ref="A8:B8"/>
    <mergeCell ref="A17:B17"/>
    <mergeCell ref="A22:B22"/>
    <mergeCell ref="A27:B27"/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119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129</v>
      </c>
      <c r="C4" s="5">
        <v>80</v>
      </c>
      <c r="D4" s="5">
        <v>826.33740497558995</v>
      </c>
      <c r="E4" s="4"/>
      <c r="F4" s="4"/>
      <c r="G4" s="5">
        <v>66106.992398047005</v>
      </c>
      <c r="H4" s="6"/>
    </row>
    <row r="5" spans="1:8" ht="39" customHeight="1">
      <c r="A5" s="3" t="s">
        <v>130</v>
      </c>
      <c r="B5" s="4" t="s">
        <v>129</v>
      </c>
      <c r="C5" s="5">
        <v>80</v>
      </c>
      <c r="D5" s="5">
        <v>672.81914181661</v>
      </c>
      <c r="E5" s="4"/>
      <c r="F5" s="4"/>
      <c r="G5" s="5">
        <v>53825.531345329</v>
      </c>
      <c r="H5" s="6"/>
    </row>
    <row r="6" spans="1:8" ht="39" customHeight="1">
      <c r="A6" s="3" t="s">
        <v>131</v>
      </c>
      <c r="B6" s="4" t="s">
        <v>129</v>
      </c>
      <c r="C6" s="5">
        <v>160</v>
      </c>
      <c r="D6" s="5">
        <v>8.7615421164317002</v>
      </c>
      <c r="E6" s="4"/>
      <c r="F6" s="4"/>
      <c r="G6" s="5">
        <v>1401.8467386290999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8E30FD02652243A4B09630E3B541E254_12</vt:lpwstr>
  </property>
  <property fmtid="{D5CDD505-2E9C-101B-9397-08002B2CF9AE}" pid="3" name="KSOProductBuildVer">
    <vt:lpwstr>1049-12.2.0.20795</vt:lpwstr>
  </property>
</Properties>
</file>